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Ставка" sheetId="2" state="visible" r:id="rId2"/>
    <sheet name="Метод 1 — трудозатраты" sheetId="3" state="visible" r:id="rId3"/>
    <sheet name="Метод 2 — за м²" sheetId="4" state="visible" r:id="rId4"/>
    <sheet name="Сводк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 &quot;₽/ч&quot;"/>
    <numFmt numFmtId="165" formatCode="#,##0.##"/>
    <numFmt numFmtId="166" formatCode="0.000"/>
    <numFmt numFmtId="167" formatCode="#,##0.##&quot; ч&quot;"/>
    <numFmt numFmtId="168" formatCode="#,##0 &quot;₽&quot;"/>
    <numFmt numFmtId="169" formatCode="#,##0&quot; ч&quot;"/>
    <numFmt numFmtId="170" formatCode="#,##0 &quot;₽/м²&quot;"/>
    <numFmt numFmtId="171" formatCode="0.0%"/>
  </numFmts>
  <fonts count="9">
    <font>
      <name val="Calibri"/>
      <family val="2"/>
      <color theme="1"/>
      <sz val="11"/>
      <scheme val="minor"/>
    </font>
    <font>
      <b val="1"/>
      <sz val="12"/>
    </font>
    <font>
      <sz val="10"/>
    </font>
    <font>
      <color rgb="000563C1"/>
      <sz val="10"/>
    </font>
    <font>
      <b val="1"/>
      <sz val="14"/>
    </font>
    <font>
      <color rgb="00666666"/>
      <sz val="10"/>
    </font>
    <font>
      <b val="1"/>
      <color rgb="00FFFFFF"/>
      <sz val="10"/>
    </font>
    <font>
      <b val="1"/>
      <sz val="10"/>
    </font>
    <font>
      <color theme="1"/>
      <sz val="10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FFFF00"/>
      </patternFill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2" fillId="0" borderId="0" pivotButton="0" quotePrefix="0" xfId="0"/>
    <xf numFmtId="164" fontId="2" fillId="3" borderId="0" applyProtection="1" pivotButton="0" quotePrefix="0" xfId="0">
      <protection locked="0" hidden="0"/>
    </xf>
    <xf numFmtId="0" fontId="5" fillId="0" borderId="0" applyAlignment="1" pivotButton="0" quotePrefix="0" xfId="0">
      <alignment vertical="top" wrapText="1"/>
    </xf>
    <xf numFmtId="9" fontId="2" fillId="3" borderId="0" applyProtection="1" pivotButton="0" quotePrefix="0" xfId="0">
      <protection locked="0" hidden="0"/>
    </xf>
    <xf numFmtId="164" fontId="2" fillId="0" borderId="0" pivotButton="0" quotePrefix="0" xfId="0"/>
    <xf numFmtId="0" fontId="7" fillId="4" borderId="0" pivotButton="0" quotePrefix="0" xfId="0"/>
    <xf numFmtId="164" fontId="7" fillId="4" borderId="0" pivotButton="0" quotePrefix="0" xfId="0"/>
    <xf numFmtId="49" fontId="2" fillId="3" borderId="0" applyProtection="1" pivotButton="0" quotePrefix="0" xfId="0">
      <protection locked="0" hidden="0"/>
    </xf>
    <xf numFmtId="165" fontId="2" fillId="3" borderId="0" applyProtection="1" pivotButton="0" quotePrefix="0" xfId="0">
      <protection locked="0" hidden="0"/>
    </xf>
    <xf numFmtId="166" fontId="2" fillId="3" borderId="0" applyProtection="1" pivotButton="0" quotePrefix="0" xfId="0">
      <protection locked="0" hidden="0"/>
    </xf>
    <xf numFmtId="167" fontId="2" fillId="0" borderId="0" pivotButton="0" quotePrefix="0" xfId="0"/>
    <xf numFmtId="168" fontId="2" fillId="0" borderId="0" pivotButton="0" quotePrefix="0" xfId="0"/>
    <xf numFmtId="169" fontId="7" fillId="4" borderId="0" pivotButton="0" quotePrefix="0" xfId="0"/>
    <xf numFmtId="168" fontId="7" fillId="4" borderId="0" pivotButton="0" quotePrefix="0" xfId="0"/>
    <xf numFmtId="0" fontId="7" fillId="0" borderId="0" pivotButton="0" quotePrefix="0" xfId="0"/>
    <xf numFmtId="168" fontId="7" fillId="0" borderId="0" pivotButton="0" quotePrefix="0" xfId="0"/>
    <xf numFmtId="0" fontId="5" fillId="0" borderId="0" applyAlignment="1" pivotButton="0" quotePrefix="0" xfId="0">
      <alignment/>
    </xf>
    <xf numFmtId="170" fontId="2" fillId="3" borderId="0" applyProtection="1" pivotButton="0" quotePrefix="0" xfId="0">
      <protection locked="0" hidden="0"/>
    </xf>
    <xf numFmtId="168" fontId="2" fillId="3" borderId="0" applyProtection="1" pivotButton="0" quotePrefix="0" xfId="0">
      <protection locked="0" hidden="0"/>
    </xf>
    <xf numFmtId="171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8B4B4"/>
          <bgColor rgb="00F8B4B4"/>
        </patternFill>
      </fill>
    </dxf>
    <dxf>
      <font>
        <b val="1"/>
        <color rgb="007A5C00"/>
      </font>
      <fill>
        <patternFill patternType="solid">
          <fgColor rgb="00FFF2A8"/>
          <bgColor rgb="00FFF2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ormoplan.ru/blog/raschet-stoimosti-proektnyh-rabo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Калькулятор стоимости проектных работ — НормоПлан · normoplan.ru</t>
        </is>
      </c>
    </row>
    <row r="3" ht="28" customHeight="1">
      <c r="A3" s="2" t="inlineStr">
        <is>
          <t>Что считает: цену проектной документации двумя способами (по трудозатратам и по ставке за м²), сравнивает их с нормативной ценой и показывает маржу по каждой цене.</t>
        </is>
      </c>
    </row>
    <row r="4" ht="28" customHeight="1">
      <c r="A4" s="2" t="inlineStr">
        <is>
          <t>1. На листе «Ставка» заполните жёлтые ячейки: полную ставку часа (из калькулятора стоимости человеко-часа) или, если её нет, прямую ставку и коэффициент накладных. Добавьте рентабельность.</t>
        </is>
      </c>
    </row>
    <row r="5" ht="28" customHeight="1">
      <c r="A5" s="2" t="inlineStr">
        <is>
          <t>2. Ставка НДС — поле ввода, по умолчанию пустое: укажите действующую ставку; если работаете без НДС — оставьте пустым, тогда поля НДС останутся пустыми.</t>
        </is>
      </c>
    </row>
    <row r="6" ht="28" customHeight="1">
      <c r="A6" s="2" t="inlineStr">
        <is>
          <t>3. Лист «Метод 1 — трудозатраты»: до 20 разделов — площадь, норма нормо-часов на м² и название раздела. Стоимость = часы × ставка × (1 + рентабельность).</t>
        </is>
      </c>
    </row>
    <row r="7" ht="28" customHeight="1">
      <c r="A7" s="2" t="inlineStr">
        <is>
          <t>4. Лист «Метод 2 — за м²»: площадь × ваша ставка ₽/м² × доля стадии. Ставку берите из своих закрытых договоров; значение в примере условное.</t>
        </is>
      </c>
    </row>
    <row r="8" ht="28" customHeight="1">
      <c r="A8" s="2" t="inlineStr">
        <is>
          <t>5. Лист «Сводка»: цены двух методов, нормативная цена (вводите сами из расчёта по методике Минстроя, если он есть), разброс и маржа. Маржа &lt; 0 подсвечивается красным, ниже порога — жёлтым.</t>
        </is>
      </c>
    </row>
    <row r="9" ht="28" customHeight="1">
      <c r="A9" s="2" t="inlineStr">
        <is>
          <t>6. Остальные ячейки считаются сами и защищены от случайной правки (защита без пароля: Рецензирование → Снять защиту листа).</t>
        </is>
      </c>
    </row>
    <row r="10" ht="40" customHeight="1">
      <c r="A10" s="2" t="inlineStr">
        <is>
          <t>7. В ячейках стоит пример: раздел КР, 6 000 м², норма 0,15 нормо-ч/м², полная ставка 1 907 ₽/ч, рентабельность 15%. Нормативные коэффициенты, индексы и ставки в файле не зашиты — подставляйте свои.</t>
        </is>
      </c>
    </row>
    <row r="11">
      <c r="A11" s="3" t="inlineStr">
        <is>
          <t>Пошаговый разбор методики: https://normoplan.ru/blog/raschet-stoimosti-proektnyh-rabot/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70" customWidth="1" min="3" max="3"/>
  </cols>
  <sheetData>
    <row r="1">
      <c r="A1" s="4" t="inlineStr">
        <is>
          <t>Ставка часа, рентабельность и НДС</t>
        </is>
      </c>
      <c r="B1" s="5" t="n"/>
      <c r="C1" s="5" t="n"/>
    </row>
    <row r="2">
      <c r="A2" s="6" t="inlineStr">
        <is>
          <t>Жёлтые ячейки — ввод. Значения — пример из статьи о стоимости человеко-часа.</t>
        </is>
      </c>
      <c r="B2" s="5" t="n"/>
      <c r="C2" s="5" t="n"/>
    </row>
    <row r="3">
      <c r="A3" s="7" t="inlineStr">
        <is>
          <t>Параметр</t>
        </is>
      </c>
      <c r="B3" s="7" t="inlineStr">
        <is>
          <t>Значение</t>
        </is>
      </c>
      <c r="C3" s="7" t="inlineStr">
        <is>
          <t>Пояснение</t>
        </is>
      </c>
    </row>
    <row r="4">
      <c r="A4" s="8" t="inlineStr">
        <is>
          <t>Полная ставка часа, ₽/ч</t>
        </is>
      </c>
      <c r="B4" s="9" t="n">
        <v>1907</v>
      </c>
      <c r="C4" s="10" t="inlineStr">
        <is>
          <t>Нет полной ставки — заполните ниже прямую ставку и коэффициент накладных</t>
        </is>
      </c>
    </row>
    <row r="5">
      <c r="A5" s="8" t="inlineStr">
        <is>
          <t>Прямая ставка часа со взносами, ₽/ч (альтернатива)</t>
        </is>
      </c>
      <c r="B5" s="9" t="n">
        <v>1305</v>
      </c>
      <c r="C5" s="10" t="inlineStr">
        <is>
          <t>ФОТ со страховыми взносами ÷ продуктивные часы. Используется, только если полная ставка не заполнена</t>
        </is>
      </c>
    </row>
    <row r="6">
      <c r="A6" s="8" t="inlineStr">
        <is>
          <t>Накладные к ФОТ</t>
        </is>
      </c>
      <c r="B6" s="11" t="n">
        <v>0.6</v>
      </c>
      <c r="C6" s="10" t="inlineStr">
        <is>
          <t>Коэффициент к прямому ФОТ без взносов (так он и считается: накладные ÷ ФОТ); нужен, только если нет полной ставки</t>
        </is>
      </c>
    </row>
    <row r="7">
      <c r="A7" s="8" t="inlineStr">
        <is>
          <t>Расчётная полная ставка (если полная не указана)</t>
        </is>
      </c>
      <c r="B7" s="12">
        <f>IF(OR(B4&lt;&gt;"",B5=""),"",B5+N(B6)*B5/(1+N(B11)))</f>
        <v/>
      </c>
      <c r="C7" s="10" t="inlineStr">
        <is>
          <t>Прямая ставка + накладные × ставка без взносов, где ставка без взносов = прямая ÷ (1 + взносы)</t>
        </is>
      </c>
    </row>
    <row r="8">
      <c r="A8" s="13" t="inlineStr">
        <is>
          <t>Применяемая полная ставка, ₽/ч</t>
        </is>
      </c>
      <c r="B8" s="14">
        <f>IF(B4&lt;&gt;"",B4,IF(B5&lt;&gt;"",B5+N(B6)*B5/(1+N(B11)),""))</f>
        <v/>
      </c>
      <c r="C8" s="10" t="inlineStr">
        <is>
          <t>Если заполнена полная ставка — берётся она, иначе расчётная (строка 7)</t>
        </is>
      </c>
    </row>
    <row r="9">
      <c r="A9" s="8" t="inlineStr">
        <is>
          <t>Рентабельность</t>
        </is>
      </c>
      <c r="B9" s="11" t="n">
        <v>0.15</v>
      </c>
      <c r="C9" s="10" t="inlineStr">
        <is>
          <t>Надбавка к полной ставке при расчёте цены по трудозатратам</t>
        </is>
      </c>
    </row>
    <row r="10">
      <c r="A10" s="8" t="inlineStr">
        <is>
          <t>Ставка НДС</t>
        </is>
      </c>
      <c r="B10" s="11" t="n"/>
      <c r="C10" s="10" t="inlineStr">
        <is>
          <t>Укажите действующую ставку НДС; если работаете без НДС — оставьте пустым</t>
        </is>
      </c>
    </row>
    <row r="11">
      <c r="A11" s="8" t="inlineStr">
        <is>
          <t>Страховые взносы</t>
        </is>
      </c>
      <c r="B11" s="11" t="n">
        <v>0.3</v>
      </c>
      <c r="C11" s="10" t="inlineStr">
        <is>
          <t>Нужны, только если нет полной ставки: чтобы накладные не начислялись на взносы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4:B5" showDropDown="0" showInputMessage="0" showErrorMessage="1" allowBlank="0" error="Введите неотрицательное число" type="decimal" operator="greaterThanOrEqual">
      <formula1>0</formula1>
    </dataValidation>
    <dataValidation sqref="B6 B9:B11" showDropDown="0" showInputMessage="0" showErrorMessage="1" allowBlank="0" error="Введите долю от 0 до 100% (например 15%)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6" customWidth="1" min="4" max="4"/>
    <col width="22" customWidth="1" min="5" max="5"/>
  </cols>
  <sheetData>
    <row r="1">
      <c r="A1" s="4" t="inlineStr">
        <is>
          <t>Метод 1 — расчёт по трудозатратам</t>
        </is>
      </c>
      <c r="B1" s="5" t="n"/>
      <c r="C1" s="5" t="n"/>
      <c r="D1" s="5" t="n"/>
      <c r="E1" s="5" t="n"/>
    </row>
    <row r="2">
      <c r="A2" s="6" t="inlineStr">
        <is>
          <t>Жёлтые ячейки — ввод, до 20 разделов. Пример: КР, 6 000 м², норма 0,15 нормо-ч/м². Норму берите из своей статистики.</t>
        </is>
      </c>
      <c r="B2" s="5" t="n"/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 ht="30" customHeight="1">
      <c r="A4" s="7" t="inlineStr">
        <is>
          <t>Раздел</t>
        </is>
      </c>
      <c r="B4" s="7" t="inlineStr">
        <is>
          <t>Площадь, м²</t>
        </is>
      </c>
      <c r="C4" s="7" t="inlineStr">
        <is>
          <t>Норма, нормо-ч/м²</t>
        </is>
      </c>
      <c r="D4" s="7" t="inlineStr">
        <is>
          <t>Нормо-часы</t>
        </is>
      </c>
      <c r="E4" s="7" t="inlineStr">
        <is>
          <t>Стоимость без НДС, ₽</t>
        </is>
      </c>
    </row>
    <row r="5">
      <c r="A5" s="15" t="inlineStr">
        <is>
          <t>КР</t>
        </is>
      </c>
      <c r="B5" s="16" t="n">
        <v>6000</v>
      </c>
      <c r="C5" s="17" t="n">
        <v>0.15</v>
      </c>
      <c r="D5" s="18">
        <f>IF(OR(B5="",C5=""),"",B5*C5)</f>
        <v/>
      </c>
      <c r="E5" s="19">
        <f>IF(D5="","",IF(Ставка!$B$8="","",D5*Ставка!$B$8*(1+N(Ставка!$B$9))))</f>
        <v/>
      </c>
    </row>
    <row r="6">
      <c r="A6" s="15" t="n"/>
      <c r="B6" s="16" t="n"/>
      <c r="C6" s="17" t="n"/>
      <c r="D6" s="18">
        <f>IF(OR(B6="",C6=""),"",B6*C6)</f>
        <v/>
      </c>
      <c r="E6" s="19">
        <f>IF(D6="","",IF(Ставка!$B$8="","",D6*Ставка!$B$8*(1+N(Ставка!$B$9))))</f>
        <v/>
      </c>
    </row>
    <row r="7">
      <c r="A7" s="15" t="n"/>
      <c r="B7" s="16" t="n"/>
      <c r="C7" s="17" t="n"/>
      <c r="D7" s="18">
        <f>IF(OR(B7="",C7=""),"",B7*C7)</f>
        <v/>
      </c>
      <c r="E7" s="19">
        <f>IF(D7="","",IF(Ставка!$B$8="","",D7*Ставка!$B$8*(1+N(Ставка!$B$9))))</f>
        <v/>
      </c>
    </row>
    <row r="8">
      <c r="A8" s="15" t="n"/>
      <c r="B8" s="16" t="n"/>
      <c r="C8" s="17" t="n"/>
      <c r="D8" s="18">
        <f>IF(OR(B8="",C8=""),"",B8*C8)</f>
        <v/>
      </c>
      <c r="E8" s="19">
        <f>IF(D8="","",IF(Ставка!$B$8="","",D8*Ставка!$B$8*(1+N(Ставка!$B$9))))</f>
        <v/>
      </c>
    </row>
    <row r="9">
      <c r="A9" s="15" t="n"/>
      <c r="B9" s="16" t="n"/>
      <c r="C9" s="17" t="n"/>
      <c r="D9" s="18">
        <f>IF(OR(B9="",C9=""),"",B9*C9)</f>
        <v/>
      </c>
      <c r="E9" s="19">
        <f>IF(D9="","",IF(Ставка!$B$8="","",D9*Ставка!$B$8*(1+N(Ставка!$B$9))))</f>
        <v/>
      </c>
    </row>
    <row r="10">
      <c r="A10" s="15" t="n"/>
      <c r="B10" s="16" t="n"/>
      <c r="C10" s="17" t="n"/>
      <c r="D10" s="18">
        <f>IF(OR(B10="",C10=""),"",B10*C10)</f>
        <v/>
      </c>
      <c r="E10" s="19">
        <f>IF(D10="","",IF(Ставка!$B$8="","",D10*Ставка!$B$8*(1+N(Ставка!$B$9))))</f>
        <v/>
      </c>
    </row>
    <row r="11">
      <c r="A11" s="15" t="n"/>
      <c r="B11" s="16" t="n"/>
      <c r="C11" s="17" t="n"/>
      <c r="D11" s="18">
        <f>IF(OR(B11="",C11=""),"",B11*C11)</f>
        <v/>
      </c>
      <c r="E11" s="19">
        <f>IF(D11="","",IF(Ставка!$B$8="","",D11*Ставка!$B$8*(1+N(Ставка!$B$9))))</f>
        <v/>
      </c>
    </row>
    <row r="12">
      <c r="A12" s="15" t="n"/>
      <c r="B12" s="16" t="n"/>
      <c r="C12" s="17" t="n"/>
      <c r="D12" s="18">
        <f>IF(OR(B12="",C12=""),"",B12*C12)</f>
        <v/>
      </c>
      <c r="E12" s="19">
        <f>IF(D12="","",IF(Ставка!$B$8="","",D12*Ставка!$B$8*(1+N(Ставка!$B$9))))</f>
        <v/>
      </c>
    </row>
    <row r="13">
      <c r="A13" s="15" t="n"/>
      <c r="B13" s="16" t="n"/>
      <c r="C13" s="17" t="n"/>
      <c r="D13" s="18">
        <f>IF(OR(B13="",C13=""),"",B13*C13)</f>
        <v/>
      </c>
      <c r="E13" s="19">
        <f>IF(D13="","",IF(Ставка!$B$8="","",D13*Ставка!$B$8*(1+N(Ставка!$B$9))))</f>
        <v/>
      </c>
    </row>
    <row r="14">
      <c r="A14" s="15" t="n"/>
      <c r="B14" s="16" t="n"/>
      <c r="C14" s="17" t="n"/>
      <c r="D14" s="18">
        <f>IF(OR(B14="",C14=""),"",B14*C14)</f>
        <v/>
      </c>
      <c r="E14" s="19">
        <f>IF(D14="","",IF(Ставка!$B$8="","",D14*Ставка!$B$8*(1+N(Ставка!$B$9))))</f>
        <v/>
      </c>
    </row>
    <row r="15">
      <c r="A15" s="15" t="n"/>
      <c r="B15" s="16" t="n"/>
      <c r="C15" s="17" t="n"/>
      <c r="D15" s="18">
        <f>IF(OR(B15="",C15=""),"",B15*C15)</f>
        <v/>
      </c>
      <c r="E15" s="19">
        <f>IF(D15="","",IF(Ставка!$B$8="","",D15*Ставка!$B$8*(1+N(Ставка!$B$9))))</f>
        <v/>
      </c>
    </row>
    <row r="16">
      <c r="A16" s="15" t="n"/>
      <c r="B16" s="16" t="n"/>
      <c r="C16" s="17" t="n"/>
      <c r="D16" s="18">
        <f>IF(OR(B16="",C16=""),"",B16*C16)</f>
        <v/>
      </c>
      <c r="E16" s="19">
        <f>IF(D16="","",IF(Ставка!$B$8="","",D16*Ставка!$B$8*(1+N(Ставка!$B$9))))</f>
        <v/>
      </c>
    </row>
    <row r="17">
      <c r="A17" s="15" t="n"/>
      <c r="B17" s="16" t="n"/>
      <c r="C17" s="17" t="n"/>
      <c r="D17" s="18">
        <f>IF(OR(B17="",C17=""),"",B17*C17)</f>
        <v/>
      </c>
      <c r="E17" s="19">
        <f>IF(D17="","",IF(Ставка!$B$8="","",D17*Ставка!$B$8*(1+N(Ставка!$B$9))))</f>
        <v/>
      </c>
    </row>
    <row r="18">
      <c r="A18" s="15" t="n"/>
      <c r="B18" s="16" t="n"/>
      <c r="C18" s="17" t="n"/>
      <c r="D18" s="18">
        <f>IF(OR(B18="",C18=""),"",B18*C18)</f>
        <v/>
      </c>
      <c r="E18" s="19">
        <f>IF(D18="","",IF(Ставка!$B$8="","",D18*Ставка!$B$8*(1+N(Ставка!$B$9))))</f>
        <v/>
      </c>
    </row>
    <row r="19">
      <c r="A19" s="15" t="n"/>
      <c r="B19" s="16" t="n"/>
      <c r="C19" s="17" t="n"/>
      <c r="D19" s="18">
        <f>IF(OR(B19="",C19=""),"",B19*C19)</f>
        <v/>
      </c>
      <c r="E19" s="19">
        <f>IF(D19="","",IF(Ставка!$B$8="","",D19*Ставка!$B$8*(1+N(Ставка!$B$9))))</f>
        <v/>
      </c>
    </row>
    <row r="20">
      <c r="A20" s="15" t="n"/>
      <c r="B20" s="16" t="n"/>
      <c r="C20" s="17" t="n"/>
      <c r="D20" s="18">
        <f>IF(OR(B20="",C20=""),"",B20*C20)</f>
        <v/>
      </c>
      <c r="E20" s="19">
        <f>IF(D20="","",IF(Ставка!$B$8="","",D20*Ставка!$B$8*(1+N(Ставка!$B$9))))</f>
        <v/>
      </c>
    </row>
    <row r="21">
      <c r="A21" s="15" t="n"/>
      <c r="B21" s="16" t="n"/>
      <c r="C21" s="17" t="n"/>
      <c r="D21" s="18">
        <f>IF(OR(B21="",C21=""),"",B21*C21)</f>
        <v/>
      </c>
      <c r="E21" s="19">
        <f>IF(D21="","",IF(Ставка!$B$8="","",D21*Ставка!$B$8*(1+N(Ставка!$B$9))))</f>
        <v/>
      </c>
    </row>
    <row r="22">
      <c r="A22" s="15" t="n"/>
      <c r="B22" s="16" t="n"/>
      <c r="C22" s="17" t="n"/>
      <c r="D22" s="18">
        <f>IF(OR(B22="",C22=""),"",B22*C22)</f>
        <v/>
      </c>
      <c r="E22" s="19">
        <f>IF(D22="","",IF(Ставка!$B$8="","",D22*Ставка!$B$8*(1+N(Ставка!$B$9))))</f>
        <v/>
      </c>
    </row>
    <row r="23">
      <c r="A23" s="15" t="n"/>
      <c r="B23" s="16" t="n"/>
      <c r="C23" s="17" t="n"/>
      <c r="D23" s="18">
        <f>IF(OR(B23="",C23=""),"",B23*C23)</f>
        <v/>
      </c>
      <c r="E23" s="19">
        <f>IF(D23="","",IF(Ставка!$B$8="","",D23*Ставка!$B$8*(1+N(Ставка!$B$9))))</f>
        <v/>
      </c>
    </row>
    <row r="24">
      <c r="A24" s="15" t="n"/>
      <c r="B24" s="16" t="n"/>
      <c r="C24" s="17" t="n"/>
      <c r="D24" s="18">
        <f>IF(OR(B24="",C24=""),"",B24*C24)</f>
        <v/>
      </c>
      <c r="E24" s="19">
        <f>IF(D24="","",IF(Ставка!$B$8="","",D24*Ставка!$B$8*(1+N(Ставка!$B$9))))</f>
        <v/>
      </c>
    </row>
    <row r="25">
      <c r="A25" s="5" t="n"/>
      <c r="B25" s="5" t="n"/>
      <c r="C25" s="5" t="n"/>
      <c r="D25" s="5" t="n"/>
      <c r="E25" s="5" t="n"/>
    </row>
    <row r="26">
      <c r="A26" s="13" t="inlineStr">
        <is>
          <t>Итого</t>
        </is>
      </c>
      <c r="B26" s="5" t="n"/>
      <c r="C26" s="5" t="n"/>
      <c r="D26" s="20">
        <f>IF(COUNT(D5:D24)=0,"",SUM(D5:D24))</f>
        <v/>
      </c>
      <c r="E26" s="21">
        <f>IF(OR(D26="",Ставка!B8=""),"",SUM(E5:E24))</f>
        <v/>
      </c>
    </row>
    <row r="27">
      <c r="A27" s="8" t="inlineStr">
        <is>
          <t>НДС</t>
        </is>
      </c>
      <c r="B27" s="5" t="n"/>
      <c r="C27" s="5" t="n"/>
      <c r="D27" s="5" t="n"/>
      <c r="E27" s="19">
        <f>IF(OR(E26="",Ставка!B10=""),"",E26*Ставка!B10)</f>
        <v/>
      </c>
    </row>
    <row r="28">
      <c r="A28" s="22" t="inlineStr">
        <is>
          <t>Итого с НДС</t>
        </is>
      </c>
      <c r="B28" s="5" t="n"/>
      <c r="C28" s="5" t="n"/>
      <c r="D28" s="5" t="n"/>
      <c r="E28" s="23">
        <f>IF(OR(E26="",Ставка!B10=""),"",E26+E27)</f>
        <v/>
      </c>
    </row>
    <row r="29">
      <c r="A29" s="5" t="n"/>
      <c r="B29" s="5" t="n"/>
      <c r="C29" s="5" t="n"/>
      <c r="D29" s="5" t="n"/>
      <c r="E29" s="5" t="n"/>
    </row>
    <row r="30">
      <c r="A30" s="24" t="inlineStr">
        <is>
          <t>Стоимость = нормо-часы × применяемая ставка (лист «Ставка») × (1 + рентабельность).</t>
        </is>
      </c>
      <c r="B30" s="5" t="n"/>
      <c r="C30" s="5" t="n"/>
      <c r="D30" s="5" t="n"/>
      <c r="E30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5:C24" showDropDown="0" showInputMessage="0" showErrorMessage="1" allowBlank="0" error="Введите неотрицательное число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4" customWidth="1" min="3" max="3"/>
  </cols>
  <sheetData>
    <row r="1">
      <c r="A1" s="4" t="inlineStr">
        <is>
          <t>Метод 2 — расчёт по ставке за м²</t>
        </is>
      </c>
      <c r="B1" s="5" t="n"/>
      <c r="C1" s="5" t="n"/>
    </row>
    <row r="2">
      <c r="A2" s="6" t="inlineStr">
        <is>
          <t>Жёлтые ячейки — ввод. Ставка ₽/м² в примере условная — берите из своих закрытых договоров.</t>
        </is>
      </c>
      <c r="B2" s="5" t="n"/>
      <c r="C2" s="5" t="n"/>
    </row>
    <row r="3">
      <c r="A3" s="7" t="inlineStr">
        <is>
          <t>Параметр</t>
        </is>
      </c>
      <c r="B3" s="7" t="inlineStr">
        <is>
          <t>Значение</t>
        </is>
      </c>
      <c r="C3" s="7" t="inlineStr">
        <is>
          <t>Пояснение</t>
        </is>
      </c>
    </row>
    <row r="4">
      <c r="A4" s="8" t="inlineStr">
        <is>
          <t>Площадь, м²</t>
        </is>
      </c>
      <c r="B4" s="16" t="n">
        <v>6000</v>
      </c>
      <c r="C4" s="5" t="n"/>
    </row>
    <row r="5">
      <c r="A5" s="8" t="inlineStr">
        <is>
          <t>Своя ставка, ₽/м²</t>
        </is>
      </c>
      <c r="B5" s="25" t="n">
        <v>330</v>
      </c>
      <c r="C5" s="10" t="inlineStr">
        <is>
          <t>Условно — берите из своих закрытых договоров</t>
        </is>
      </c>
    </row>
    <row r="6">
      <c r="A6" s="8" t="inlineStr">
        <is>
          <t>Доля стадии</t>
        </is>
      </c>
      <c r="B6" s="11" t="n">
        <v>1</v>
      </c>
      <c r="C6" s="10" t="inlineStr">
        <is>
          <t>100% — вся стадия; пусто — тоже считается как 100%</t>
        </is>
      </c>
    </row>
    <row r="7">
      <c r="A7" s="5" t="n"/>
      <c r="B7" s="5" t="n"/>
      <c r="C7" s="5" t="n"/>
    </row>
    <row r="8">
      <c r="A8" s="13" t="inlineStr">
        <is>
          <t>Стоимость без НДС, ₽</t>
        </is>
      </c>
      <c r="B8" s="21">
        <f>IF(OR(B4="",B5=""),"",B4*B5*IF(B6="",1,B6))</f>
        <v/>
      </c>
      <c r="C8" s="10" t="inlineStr">
        <is>
          <t>Площадь × ставка × доля стадии</t>
        </is>
      </c>
    </row>
    <row r="9">
      <c r="A9" s="8" t="inlineStr">
        <is>
          <t>НДС</t>
        </is>
      </c>
      <c r="B9" s="19">
        <f>IF(OR(B8="",Ставка!B10=""),"",B8*Ставка!B10)</f>
        <v/>
      </c>
      <c r="C9" s="10" t="inlineStr">
        <is>
          <t>Ставка НДС задаётся на листе «Ставка»; не задана — поле пустое</t>
        </is>
      </c>
    </row>
    <row r="10">
      <c r="A10" s="22" t="inlineStr">
        <is>
          <t>Итого с НДС</t>
        </is>
      </c>
      <c r="B10" s="23">
        <f>IF(OR(B8="",Ставка!B10=""),"",B8+B9)</f>
        <v/>
      </c>
      <c r="C10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4:B5" showDropDown="0" showInputMessage="0" showErrorMessage="1" allowBlank="0" error="Введите неотрицательное число" type="decimal" operator="greaterThanOrEqual">
      <formula1>0</formula1>
    </dataValidation>
    <dataValidation sqref="B6" showDropDown="0" showInputMessage="0" showErrorMessage="1" allowBlank="0" error="Введите долю от 0 до 100% (например 15%)" type="decimal" operator="between">
      <formula1>0</formula1>
      <formula2>1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44" customWidth="1" min="3" max="3"/>
    <col width="20" customWidth="1" min="4" max="4"/>
  </cols>
  <sheetData>
    <row r="1">
      <c r="A1" s="4" t="inlineStr">
        <is>
          <t>Сводка: цены, разброс и маржа</t>
        </is>
      </c>
      <c r="B1" s="5" t="n"/>
      <c r="C1" s="5" t="n"/>
      <c r="D1" s="5" t="n"/>
    </row>
    <row r="2">
      <c r="A2" s="6" t="inlineStr">
        <is>
          <t>Жёлтые ячейки — ввод. Цены сравниваются без НДС.</t>
        </is>
      </c>
      <c r="B2" s="5" t="n"/>
      <c r="C2" s="5" t="n"/>
      <c r="D2" s="5" t="n"/>
    </row>
    <row r="3">
      <c r="A3" s="7" t="inlineStr">
        <is>
          <t>Цена без НДС</t>
        </is>
      </c>
      <c r="B3" s="7" t="inlineStr">
        <is>
          <t>Значение</t>
        </is>
      </c>
      <c r="C3" s="7" t="inlineStr">
        <is>
          <t>Пояснение</t>
        </is>
      </c>
      <c r="D3" s="5" t="n"/>
    </row>
    <row r="4">
      <c r="A4" s="8" t="inlineStr">
        <is>
          <t>Метод 1 — трудозатраты</t>
        </is>
      </c>
      <c r="B4" s="19">
        <f>IF('Метод 1 — трудозатраты'!E26="","",'Метод 1 — трудозатраты'!E26)</f>
        <v/>
      </c>
      <c r="C4" s="5" t="n"/>
      <c r="D4" s="5" t="n"/>
    </row>
    <row r="5">
      <c r="A5" s="8" t="inlineStr">
        <is>
          <t>Метод 2 — за м²</t>
        </is>
      </c>
      <c r="B5" s="19">
        <f>IF('Метод 2 — за м²'!B8="","",'Метод 2 — за м²'!B8)</f>
        <v/>
      </c>
      <c r="C5" s="5" t="n"/>
      <c r="D5" s="5" t="n"/>
    </row>
    <row r="6">
      <c r="A6" s="8" t="inlineStr">
        <is>
          <t>Нормативная цена</t>
        </is>
      </c>
      <c r="B6" s="26" t="n"/>
      <c r="C6" s="10" t="inlineStr">
        <is>
          <t>Введите из расчёта по методике Минстроя, если он есть (без НДС)</t>
        </is>
      </c>
      <c r="D6" s="5" t="n"/>
    </row>
    <row r="7">
      <c r="A7" s="22" t="inlineStr">
        <is>
          <t>Разброс, ₽</t>
        </is>
      </c>
      <c r="B7" s="23">
        <f>IF(COUNT(B4:B6)&lt;2,"",MAX(B4:B6)-MIN(B4:B6))</f>
        <v/>
      </c>
      <c r="C7" s="10" t="inlineStr">
        <is>
          <t>Максимум минус минимум по заполненным ценам</t>
        </is>
      </c>
      <c r="D7" s="5" t="n"/>
    </row>
    <row r="8">
      <c r="A8" s="8" t="inlineStr">
        <is>
          <t>Разброс, % от минимальной цены</t>
        </is>
      </c>
      <c r="B8" s="27">
        <f>IF(OR(B7="",MIN(B4:B6)&lt;=0),"",B7/MIN(B4:B6))</f>
        <v/>
      </c>
      <c r="C8" s="5" t="n"/>
      <c r="D8" s="5" t="n"/>
    </row>
    <row r="9">
      <c r="A9" s="5" t="n"/>
      <c r="B9" s="5" t="n"/>
      <c r="C9" s="5" t="n"/>
      <c r="D9" s="5" t="n"/>
    </row>
    <row r="10">
      <c r="A10" s="7" t="inlineStr">
        <is>
          <t>Маржа</t>
        </is>
      </c>
      <c r="B10" s="7" t="inlineStr">
        <is>
          <t>Значение</t>
        </is>
      </c>
      <c r="C10" s="7" t="inlineStr">
        <is>
          <t>Пояснение</t>
        </is>
      </c>
      <c r="D10" s="5" t="n"/>
    </row>
    <row r="11">
      <c r="A11" s="8" t="inlineStr">
        <is>
          <t>Себестоимость, ₽</t>
        </is>
      </c>
      <c r="B11" s="19">
        <f>IF(OR('Метод 1 — трудозатраты'!D26="",Ставка!B8=""),"",'Метод 1 — трудозатраты'!D26*Ставка!B8)</f>
        <v/>
      </c>
      <c r="C11" s="10" t="inlineStr">
        <is>
          <t>Нормо-часы метода 1 × полная ставка, без рентабельности</t>
        </is>
      </c>
      <c r="D11" s="5" t="n"/>
    </row>
    <row r="12">
      <c r="A12" s="8" t="inlineStr">
        <is>
          <t>Порог маржи</t>
        </is>
      </c>
      <c r="B12" s="11" t="n">
        <v>0.1</v>
      </c>
      <c r="C12" s="10" t="inlineStr">
        <is>
          <t>Маржа ниже порога подсвечивается жёлтым, отрицательная — красным</t>
        </is>
      </c>
      <c r="D12" s="5" t="n"/>
    </row>
    <row r="13">
      <c r="A13" s="5" t="n"/>
      <c r="B13" s="5" t="n"/>
      <c r="C13" s="5" t="n"/>
      <c r="D13" s="5" t="n"/>
    </row>
    <row r="14">
      <c r="A14" s="7" t="inlineStr">
        <is>
          <t>Цена</t>
        </is>
      </c>
      <c r="B14" s="7" t="inlineStr">
        <is>
          <t>Цена без НДС, ₽</t>
        </is>
      </c>
      <c r="C14" s="7" t="inlineStr">
        <is>
          <t>Маржа, ₽</t>
        </is>
      </c>
      <c r="D14" s="7" t="inlineStr">
        <is>
          <t>Маржа, % от цены</t>
        </is>
      </c>
    </row>
    <row r="15">
      <c r="A15" s="8" t="inlineStr">
        <is>
          <t>Метод 1 — трудозатраты</t>
        </is>
      </c>
      <c r="B15" s="19">
        <f>IF(B4="","",B4)</f>
        <v/>
      </c>
      <c r="C15" s="19">
        <f>IF(OR(B15="",$B$11=""),"",B15-$B$11)</f>
        <v/>
      </c>
      <c r="D15" s="27">
        <f>IF(OR(C15="",B15=0),"",C15/B15)</f>
        <v/>
      </c>
    </row>
    <row r="16">
      <c r="A16" s="8" t="inlineStr">
        <is>
          <t>Метод 2 — за м²</t>
        </is>
      </c>
      <c r="B16" s="19">
        <f>IF(B5="","",B5)</f>
        <v/>
      </c>
      <c r="C16" s="19">
        <f>IF(OR(B16="",$B$11=""),"",B16-$B$11)</f>
        <v/>
      </c>
      <c r="D16" s="27">
        <f>IF(OR(C16="",B16=0),"",C16/B16)</f>
        <v/>
      </c>
    </row>
    <row r="17">
      <c r="A17" s="8" t="inlineStr">
        <is>
          <t>Нормативная цена</t>
        </is>
      </c>
      <c r="B17" s="19">
        <f>IF(B6="","",B6)</f>
        <v/>
      </c>
      <c r="C17" s="19">
        <f>IF(OR(B17="",$B$11=""),"",B17-$B$11)</f>
        <v/>
      </c>
      <c r="D17" s="27">
        <f>IF(OR(C17="",B17=0),"",C17/B17)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C15:D17">
    <cfRule type="expression" priority="1" dxfId="0" stopIfTrue="1">
      <formula>AND(ISNUMBER($C15),$C15&lt;0)</formula>
    </cfRule>
    <cfRule type="expression" priority="2" dxfId="1">
      <formula>AND(ISNUMBER($D15),$D15&lt;N($B$12))</formula>
    </cfRule>
  </conditionalFormatting>
  <dataValidations count="2">
    <dataValidation sqref="B6" showDropDown="0" showInputMessage="0" showErrorMessage="1" allowBlank="0" error="Введите неотрицательное число" type="decimal" operator="greaterThanOrEqual">
      <formula1>0</formula1>
    </dataValidation>
    <dataValidation sqref="B12" showDropDown="0" showInputMessage="0" showErrorMessage="1" allowBlank="0" error="Введите долю от 0 до 100% (например 15%)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2026-10-05T01:13:59Z</dcterms:created>
  <dcterms:modified xsi:type="dcterms:W3CDTF">2026-10-05T01:13:59Z</dcterms:modified>
</cp:coreProperties>
</file>